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0"/>
  </bookViews>
  <sheets>
    <sheet name="dotacje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<sst xmlns="http://schemas.openxmlformats.org/spreadsheetml/2006/main" count="33" uniqueCount="33">
  <si>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Teatr im. Juliusza Słowackiego w Krakowie</t>
  </si>
  <si>
    <t>Opera Krakowska w Krakowie</t>
  </si>
  <si>
    <t>Nazwa instytucji</t>
  </si>
  <si>
    <t>Muzeum Archeologiczne 
w Krakowie</t>
  </si>
  <si>
    <t>Muzeum Lotnictwa Polskiego 
w Krakowie</t>
  </si>
  <si>
    <t>Wojewódzka Biblioteka Publiczna 
w Krakowie</t>
  </si>
  <si>
    <t>Muzeum Okręgowe 
w Tarnowie</t>
  </si>
  <si>
    <t>Muzeum Okręgowe 
w Nowym Sączu</t>
  </si>
  <si>
    <t>Małopolski Instytut Kultury 
w Krakowie</t>
  </si>
  <si>
    <t>Instytut Dialogu Międzykulturowego im. Jana Pawła II w Krakowie</t>
  </si>
  <si>
    <t>Muzeum Dom Rodzinny Ojca Świętego Jana Pawła II w Wadowicach</t>
  </si>
  <si>
    <t>Centrum Sztuki Mościce</t>
  </si>
  <si>
    <t>L.p</t>
  </si>
  <si>
    <t>SUMA</t>
  </si>
  <si>
    <t>Muzeum Etnograficzne im. Seweryna Udzieli  
w Krakowie</t>
  </si>
  <si>
    <t>Muzeum Tatrzańskie im. dra Tytusa Chałubińskiego w Zakopanem</t>
  </si>
  <si>
    <t>Muzeum - Orawski Park Etnograficzny w Zubrzycy Górnej</t>
  </si>
  <si>
    <r>
      <t xml:space="preserve">Ośrodek Dokumentacji Sztuki Tadeusza Kantora </t>
    </r>
    <r>
      <rPr>
        <sz val="9"/>
        <rFont val="Arial"/>
        <family val="2"/>
      </rPr>
      <t>CRICOTEKA</t>
    </r>
    <r>
      <rPr>
        <sz val="9"/>
        <rFont val="Arial"/>
        <family val="2"/>
      </rPr>
      <t xml:space="preserve"> w Krakowie</t>
    </r>
  </si>
  <si>
    <t>Teatr im.Stanisława Ignacego Witkiewicza 
w Zakopanem</t>
  </si>
  <si>
    <t>Filharmonia im. Karola Szymanowskiego w Krakowie</t>
  </si>
  <si>
    <t>Małopolskie Centrum Nauki Cogiteon</t>
  </si>
  <si>
    <t xml:space="preserve">Małopolskie Centrum Kultury SOKÓŁ w Nowym Sączu </t>
  </si>
  <si>
    <r>
      <rPr>
        <b/>
        <i/>
        <u val="single"/>
        <sz val="10"/>
        <rFont val="Arial CE"/>
        <family val="0"/>
      </rPr>
      <t>W 2021 roku zostało ujęte w instytucji:</t>
    </r>
    <r>
      <rPr>
        <sz val="10"/>
        <rFont val="Arial CE"/>
        <family val="0"/>
      </rPr>
      <t xml:space="preserve">
* </t>
    </r>
    <r>
      <rPr>
        <b/>
        <sz val="10"/>
        <rFont val="Arial CE"/>
        <family val="0"/>
      </rPr>
      <t>Małopolskie Centrum Kultury „Sokół” w Nowym Sączu</t>
    </r>
    <r>
      <rPr>
        <sz val="10"/>
        <rFont val="Arial CE"/>
        <family val="0"/>
      </rPr>
      <t xml:space="preserve"> – </t>
    </r>
    <r>
      <rPr>
        <b/>
        <sz val="10"/>
        <rFont val="Arial CE"/>
        <family val="0"/>
      </rPr>
      <t xml:space="preserve">20 000 zł </t>
    </r>
    <r>
      <rPr>
        <sz val="10"/>
        <rFont val="Arial CE"/>
        <family val="0"/>
      </rPr>
      <t xml:space="preserve">z przeznaczeniem na dofinansowanie działaności BWA Jatki w Nowym Targu oraz </t>
    </r>
    <r>
      <rPr>
        <b/>
        <sz val="10"/>
        <rFont val="Arial CE"/>
        <family val="0"/>
      </rPr>
      <t>707.000 zł</t>
    </r>
    <r>
      <rPr>
        <sz val="10"/>
        <rFont val="Arial CE"/>
        <family val="0"/>
      </rPr>
      <t xml:space="preserve"> - z przeznaczeniem na realizację zadania pn. Filmoteka Małopolska;
*</t>
    </r>
    <r>
      <rPr>
        <b/>
        <sz val="10"/>
        <rFont val="Arial CE"/>
        <family val="0"/>
      </rPr>
      <t xml:space="preserve"> Instytut Dialogu Międzykulturowego im. Jana Pawła II</t>
    </r>
    <r>
      <rPr>
        <sz val="10"/>
        <rFont val="Arial CE"/>
        <family val="0"/>
      </rPr>
      <t xml:space="preserve"> – </t>
    </r>
    <r>
      <rPr>
        <b/>
        <sz val="10"/>
        <rFont val="Arial CE"/>
        <family val="0"/>
      </rPr>
      <t>250 000 zł</t>
    </r>
    <r>
      <rPr>
        <sz val="10"/>
        <rFont val="Arial CE"/>
        <family val="0"/>
      </rPr>
      <t xml:space="preserve"> realizacja zadania pn. Wydarzenia z okazji 100-lecia urodzin Karola Wojtyły – św. Jana Pawła II.
</t>
    </r>
  </si>
  <si>
    <r>
      <rPr>
        <b/>
        <sz val="10"/>
        <rFont val="Arial CE"/>
        <family val="0"/>
      </rPr>
      <t>* Małopolski Instytut Kultury w Krakowie - 68 000 zł</t>
    </r>
    <r>
      <rPr>
        <sz val="10"/>
        <rFont val="Arial CE"/>
        <family val="0"/>
      </rPr>
      <t xml:space="preserve"> z przeznaczeniem na realizację zadania pn. Solidarna kultura;
</t>
    </r>
    <r>
      <rPr>
        <b/>
        <sz val="10"/>
        <rFont val="Arial CE"/>
        <family val="0"/>
      </rPr>
      <t>* Centrum Sztuki Mościce - 33 000 zł</t>
    </r>
    <r>
      <rPr>
        <sz val="10"/>
        <rFont val="Arial CE"/>
        <family val="0"/>
      </rPr>
      <t xml:space="preserve"> z przeznaczeniem na realizację zadania pn. Solidarna kultura oraz </t>
    </r>
    <r>
      <rPr>
        <b/>
        <sz val="10"/>
        <rFont val="Arial CE"/>
        <family val="0"/>
      </rPr>
      <t>10 200 zł</t>
    </r>
    <r>
      <rPr>
        <sz val="10"/>
        <rFont val="Arial CE"/>
        <family val="0"/>
      </rPr>
      <t xml:space="preserve"> z przeznaczeniem na realizację zadania pn. Tarnowskie Kino Plenerowe - Budżet Obywatelski 5 edycja;
</t>
    </r>
    <r>
      <rPr>
        <b/>
        <sz val="10"/>
        <rFont val="Arial CE"/>
        <family val="0"/>
      </rPr>
      <t>* Małopolskie Centrum Kultury SOKÓŁ w Nowym Sączu - 33 000 zł</t>
    </r>
    <r>
      <rPr>
        <sz val="10"/>
        <rFont val="Arial CE"/>
        <family val="0"/>
      </rPr>
      <t xml:space="preserve"> z przeznaczeniem na realizację zadania pn. Solidarna kultura i </t>
    </r>
    <r>
      <rPr>
        <b/>
        <sz val="10"/>
        <rFont val="Arial CE"/>
        <family val="0"/>
      </rPr>
      <t>20 000 zł</t>
    </r>
    <r>
      <rPr>
        <sz val="10"/>
        <rFont val="Arial CE"/>
        <family val="0"/>
      </rPr>
      <t xml:space="preserve"> na dofinansowanie działalności BWA Jatki w Nowym Targu oraz </t>
    </r>
    <r>
      <rPr>
        <b/>
        <sz val="10"/>
        <rFont val="Arial CE"/>
        <family val="0"/>
      </rPr>
      <t>700 000 zł</t>
    </r>
    <r>
      <rPr>
        <sz val="10"/>
        <rFont val="Arial CE"/>
        <family val="0"/>
      </rPr>
      <t xml:space="preserve">  z przeznaczeniem na realizację zadania pn. Filmoteka Małopolska, oraz </t>
    </r>
    <r>
      <rPr>
        <b/>
        <sz val="10"/>
        <rFont val="Arial CE"/>
        <family val="0"/>
      </rPr>
      <t>150 000 zł</t>
    </r>
    <r>
      <rPr>
        <sz val="10"/>
        <rFont val="Arial CE"/>
        <family val="0"/>
      </rPr>
      <t xml:space="preserve"> z przeznaczeniem na realizację zadania pn. DZIEDZICTWO KULTUROWE LACHÓW I POGÓRZAN SĄDECKICH - Budżet Obywatelski 5 edycja;</t>
    </r>
  </si>
  <si>
    <t>Muzeum - Dwory Karwacjanów i Gładyszów w Gorlicach</t>
  </si>
  <si>
    <r>
      <rPr>
        <b/>
        <i/>
        <u val="single"/>
        <sz val="10"/>
        <rFont val="Arial CE"/>
        <family val="0"/>
      </rPr>
      <t>W 2022 zostało ujęte w instytucji:</t>
    </r>
    <r>
      <rPr>
        <b/>
        <u val="single"/>
        <sz val="10"/>
        <rFont val="Arial CE"/>
        <family val="0"/>
      </rPr>
      <t xml:space="preserve">
</t>
    </r>
    <r>
      <rPr>
        <b/>
        <sz val="10"/>
        <rFont val="Arial CE"/>
        <family val="0"/>
      </rPr>
      <t>*  Muzeum Archeologiczne w Krakowie - 33 000 zł</t>
    </r>
    <r>
      <rPr>
        <sz val="10"/>
        <rFont val="Arial CE"/>
        <family val="0"/>
      </rPr>
      <t xml:space="preserve"> z przeznaczeniem na realizację zadania pn. Solidarna kultura;
</t>
    </r>
    <r>
      <rPr>
        <b/>
        <sz val="10"/>
        <rFont val="Arial CE"/>
        <family val="0"/>
      </rPr>
      <t>* Muzeum Etnograficzne im. Seweryna Udzieli w Krakowie - 33 000 zł</t>
    </r>
    <r>
      <rPr>
        <sz val="10"/>
        <rFont val="Arial CE"/>
        <family val="0"/>
      </rPr>
      <t xml:space="preserve"> z przeznaczeniem na realizację zadania pn. Solidarna kultura;</t>
    </r>
    <r>
      <rPr>
        <b/>
        <u val="single"/>
        <sz val="10"/>
        <rFont val="Arial CE"/>
        <family val="0"/>
      </rPr>
      <t xml:space="preserve">
</t>
    </r>
    <r>
      <rPr>
        <b/>
        <sz val="10"/>
        <rFont val="Arial CE"/>
        <family val="0"/>
      </rPr>
      <t>* Muzeum Okręgowe w Tarnowie - 33 000 zł</t>
    </r>
    <r>
      <rPr>
        <sz val="10"/>
        <rFont val="Arial CE"/>
        <family val="0"/>
      </rPr>
      <t xml:space="preserve"> z przeznaczeniem na realizację zadania pn. Solidarna kultura;
</t>
    </r>
    <r>
      <rPr>
        <b/>
        <sz val="10"/>
        <rFont val="Arial CE"/>
        <family val="0"/>
      </rPr>
      <t>* Muzeum Okręgowe w Nowym Sączu - 33 000 zł</t>
    </r>
    <r>
      <rPr>
        <sz val="10"/>
        <rFont val="Arial CE"/>
        <family val="0"/>
      </rPr>
      <t xml:space="preserve"> z przeznaczeniem na realizację zadania pn. Solidarna kultura;
</t>
    </r>
    <r>
      <rPr>
        <b/>
        <sz val="10"/>
        <rFont val="Arial CE"/>
        <family val="0"/>
      </rPr>
      <t>* Muzeum Tatrzańskie im. dra Tytusa Chałubińskiego w Zakopanem - 33 000 zł</t>
    </r>
    <r>
      <rPr>
        <sz val="10"/>
        <rFont val="Arial CE"/>
        <family val="0"/>
      </rPr>
      <t xml:space="preserve"> z przeznaczeniem na realizację zadania pn. Solidarna kultura;
</t>
    </r>
    <r>
      <rPr>
        <b/>
        <sz val="10"/>
        <rFont val="Arial CE"/>
        <family val="0"/>
      </rPr>
      <t>* Muzeum Lotnictwa Polskiego w Krakowie - 45 000 zł</t>
    </r>
    <r>
      <rPr>
        <sz val="10"/>
        <rFont val="Arial CE"/>
        <family val="0"/>
      </rPr>
      <t xml:space="preserve"> z przeznaczeniem na realizację zadania pn. Solidarna kultura;
</t>
    </r>
    <r>
      <rPr>
        <b/>
        <sz val="10"/>
        <rFont val="Arial CE"/>
        <family val="0"/>
      </rPr>
      <t>* Muzeum - Orawski Park Etnograficzny w Zubrzycy Górnej - 28 000 zł</t>
    </r>
    <r>
      <rPr>
        <sz val="10"/>
        <rFont val="Arial CE"/>
        <family val="0"/>
      </rPr>
      <t xml:space="preserve"> z przeznaczeniem na realizację zadania pn. Solidarna kultura;
</t>
    </r>
    <r>
      <rPr>
        <b/>
        <sz val="10"/>
        <rFont val="Arial CE"/>
        <family val="0"/>
      </rPr>
      <t>* Muzeum - Nadwiślański Park Etnograficzny w Wygiełzowie i Zamek Lipowiec - 28 000 zł</t>
    </r>
    <r>
      <rPr>
        <sz val="10"/>
        <rFont val="Arial CE"/>
        <family val="0"/>
      </rPr>
      <t xml:space="preserve"> z przeznaczeniem na realizację zadania pn. Solidarna kultura;
</t>
    </r>
  </si>
  <si>
    <r>
      <t xml:space="preserve">* </t>
    </r>
    <r>
      <rPr>
        <b/>
        <sz val="10"/>
        <rFont val="Arial CE"/>
        <family val="0"/>
      </rPr>
      <t>Opera Krakowska w Krakowie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64 000 zł</t>
    </r>
    <r>
      <rPr>
        <sz val="10"/>
        <rFont val="Arial CE"/>
        <family val="0"/>
      </rPr>
      <t xml:space="preserve"> z przeznaczeniem na realizację zadania pn. Solidarna kultura;
*</t>
    </r>
    <r>
      <rPr>
        <b/>
        <sz val="10"/>
        <rFont val="Arial CE"/>
        <family val="0"/>
      </rPr>
      <t xml:space="preserve"> Filharmonia im. Karola Szymanowskiego w Krakowie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75 000 zł</t>
    </r>
    <r>
      <rPr>
        <sz val="10"/>
        <rFont val="Arial CE"/>
        <family val="0"/>
      </rPr>
      <t xml:space="preserve"> z przeznaczeniem na realizację zadania pn. Solidarna kultura;
* </t>
    </r>
    <r>
      <rPr>
        <b/>
        <sz val="10"/>
        <rFont val="Arial CE"/>
        <family val="0"/>
      </rPr>
      <t>Muzeum - Dwory Karwacjanów i Gładyszów w Gorlicach</t>
    </r>
    <r>
      <rPr>
        <sz val="10"/>
        <rFont val="Arial CE"/>
        <family val="0"/>
      </rPr>
      <t xml:space="preserve"> - </t>
    </r>
    <r>
      <rPr>
        <b/>
        <sz val="10"/>
        <rFont val="Arial CE"/>
        <family val="0"/>
      </rPr>
      <t>28 000 zł</t>
    </r>
    <r>
      <rPr>
        <sz val="10"/>
        <rFont val="Arial CE"/>
        <family val="0"/>
      </rPr>
      <t xml:space="preserve"> z przeznaczeniem na realizację zadania pn. Solidarna kultura; 
* </t>
    </r>
    <r>
      <rPr>
        <b/>
        <sz val="10"/>
        <rFont val="Arial CE"/>
        <family val="0"/>
      </rPr>
      <t xml:space="preserve">Muzeum Dom Rodzinny Ojca Świętego Jana Pawła II w Wadowicach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 xml:space="preserve">33 000 zł </t>
    </r>
    <r>
      <rPr>
        <sz val="10"/>
        <rFont val="Arial CE"/>
        <family val="0"/>
      </rPr>
      <t xml:space="preserve">z przeznaczeniem na realizację zadania pn. Solidarna kultura;
</t>
    </r>
  </si>
  <si>
    <t>Muzeum Armii Krajowej im. gen. Emila Fieldorfa "Nila" w Krakowie</t>
  </si>
  <si>
    <t>Europejskie Centrum Muzyki Krzysztofa Pendereckiego w Lusławicach</t>
  </si>
  <si>
    <t>Muzeum Małopolski Zachodniej w Wygiełzowie</t>
  </si>
  <si>
    <t>Muzeum Pamięci Mieszkańców Ziemi Oświęcimskiej</t>
  </si>
  <si>
    <r>
      <rPr>
        <b/>
        <u val="single"/>
        <sz val="10"/>
        <rFont val="Arial CE"/>
        <family val="0"/>
      </rPr>
      <t>* w 2023 roku zostały ujete w instytucji:</t>
    </r>
    <r>
      <rPr>
        <sz val="10"/>
        <rFont val="Arial CE"/>
        <family val="0"/>
      </rPr>
      <t xml:space="preserve">
</t>
    </r>
    <r>
      <rPr>
        <b/>
        <sz val="10"/>
        <rFont val="Arial CE"/>
        <family val="0"/>
      </rPr>
      <t>* Małopolski Instytut Kultury - 150 538,86 zł</t>
    </r>
    <r>
      <rPr>
        <sz val="10"/>
        <rFont val="Arial CE"/>
        <family val="0"/>
      </rPr>
      <t xml:space="preserve"> z przeznczeniem na realizację zadnia pn. Promocja Województwa
</t>
    </r>
    <r>
      <rPr>
        <b/>
        <sz val="10"/>
        <rFont val="Arial CE"/>
        <family val="0"/>
      </rPr>
      <t>* Małopolskie Centrum Kultury „Sokół” w Nowym Sączu – 20 000 zł</t>
    </r>
    <r>
      <rPr>
        <sz val="10"/>
        <rFont val="Arial CE"/>
        <family val="0"/>
      </rPr>
      <t xml:space="preserve"> z przeznaczeniem na dofinansowanie działaności BWA Jatki w Nowym Targu oraz </t>
    </r>
    <r>
      <rPr>
        <b/>
        <sz val="10"/>
        <rFont val="Arial CE"/>
        <family val="0"/>
      </rPr>
      <t xml:space="preserve">850 000 zł </t>
    </r>
    <r>
      <rPr>
        <sz val="10"/>
        <rFont val="Arial CE"/>
        <family val="0"/>
      </rPr>
      <t>- z przeznaczeniem na realizację zadania pn. Filmoteka Małopolska;</t>
    </r>
  </si>
  <si>
    <t>Dotacje z budżetu Województwa Małopolskiego dla Instytucji Kultury w latach 2017-2023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</si>
</sst>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"/>
    <numFmt numFmtId="172" formatCode="0.0"/>
  </numFmts>
  <fonts count="56">
    <font>
      <sz val="10"/>
      <name val="Arial CE"/>
      <family val="0"/>
    </font>
    <font>
      <sz val="9"/>
      <name val="Arial"/>
      <family val="2"/>
    </font>
    <font>
      <sz val="8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i/>
      <u val="single"/>
      <sz val="10"/>
      <name val="Arial CE"/>
      <family val="0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/>
      <bottom style="thin"/>
    </border>
    <border>
      <left style="medium"/>
      <right>
        <color indexed="63"/>
      </right>
      <top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32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/>
    </xf>
    <xf numFmtId="3" fontId="51" fillId="0" borderId="11" xfId="52" applyNumberFormat="1" applyFont="1" applyFill="1" applyBorder="1" applyAlignment="1">
      <alignment horizontal="right" vertical="center" wrapText="1"/>
      <protection/>
    </xf>
    <xf numFmtId="0" fontId="52" fillId="0" borderId="10" xfId="52" applyFont="1" applyFill="1" applyBorder="1" applyAlignment="1">
      <alignment horizontal="center" vertical="center" wrapText="1"/>
      <protection/>
    </xf>
    <xf numFmtId="1" fontId="51" fillId="0" borderId="13" xfId="52" applyNumberFormat="1" applyFont="1" applyFill="1" applyBorder="1" applyAlignment="1">
      <alignment vertical="center" wrapText="1"/>
      <protection/>
    </xf>
    <xf numFmtId="1" fontId="53" fillId="0" borderId="12" xfId="52" applyNumberFormat="1" applyFont="1" applyFill="1" applyBorder="1" applyAlignment="1">
      <alignment horizontal="center" vertical="center" wrapText="1"/>
      <protection/>
    </xf>
    <xf numFmtId="3" fontId="0" fillId="0" borderId="14" xfId="0" applyNumberFormat="1" applyFont="1" applyFill="1" applyBorder="1" applyAlignment="1">
      <alignment vertical="center"/>
    </xf>
    <xf numFmtId="0" fontId="54" fillId="0" borderId="15" xfId="52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0" fillId="0" borderId="14" xfId="0" applyNumberFormat="1" applyBorder="1" applyAlignment="1">
      <alignment vertical="center"/>
    </xf>
    <xf numFmtId="3" fontId="51" fillId="0" borderId="15" xfId="52" applyNumberFormat="1" applyFont="1" applyFill="1" applyBorder="1" applyAlignment="1">
      <alignment horizontal="right" vertical="center" wrapText="1"/>
      <protection/>
    </xf>
    <xf numFmtId="3" fontId="0" fillId="0" borderId="12" xfId="0" applyNumberFormat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horizontal="center" vertical="center"/>
    </xf>
    <xf numFmtId="3" fontId="51" fillId="0" borderId="18" xfId="52" applyNumberFormat="1" applyFont="1" applyFill="1" applyBorder="1" applyAlignment="1">
      <alignment horizontal="right" vertical="center" wrapText="1"/>
      <protection/>
    </xf>
    <xf numFmtId="0" fontId="2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21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1" fontId="53" fillId="0" borderId="18" xfId="52" applyNumberFormat="1" applyFont="1" applyFill="1" applyBorder="1" applyAlignment="1">
      <alignment horizontal="center" vertical="center" wrapText="1"/>
      <protection/>
    </xf>
    <xf numFmtId="1" fontId="51" fillId="0" borderId="0" xfId="52" applyNumberFormat="1" applyFont="1" applyFill="1" applyBorder="1" applyAlignment="1">
      <alignment vertical="center" wrapText="1"/>
      <protection/>
    </xf>
    <xf numFmtId="3" fontId="0" fillId="0" borderId="22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24" xfId="0" applyNumberFormat="1" applyBorder="1" applyAlignment="1">
      <alignment vertical="center"/>
    </xf>
    <xf numFmtId="4" fontId="0" fillId="0" borderId="23" xfId="0" applyNumberFormat="1" applyFill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4" fontId="51" fillId="0" borderId="18" xfId="52" applyNumberFormat="1" applyFont="1" applyFill="1" applyBorder="1" applyAlignment="1">
      <alignment horizontal="right" vertical="center" wrapText="1"/>
      <protection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25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5" fillId="0" borderId="21" xfId="52" applyFont="1" applyFill="1" applyBorder="1" applyAlignment="1">
      <alignment horizontal="center" vertical="center" wrapText="1"/>
      <protection/>
    </xf>
    <xf numFmtId="0" fontId="55" fillId="0" borderId="12" xfId="52" applyFont="1" applyFill="1" applyBorder="1" applyAlignment="1">
      <alignment horizontal="center" vertical="center" wrapText="1"/>
      <protection/>
    </xf>
    <xf numFmtId="1" fontId="55" fillId="0" borderId="26" xfId="52" applyNumberFormat="1" applyFont="1" applyFill="1" applyBorder="1" applyAlignment="1">
      <alignment horizontal="center" vertical="center" wrapText="1"/>
      <protection/>
    </xf>
    <xf numFmtId="1" fontId="55" fillId="0" borderId="27" xfId="52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1">
      <selection activeCell="B29" sqref="B29"/>
    </sheetView>
  </sheetViews>
  <sheetFormatPr defaultColWidth="9.00390625" defaultRowHeight="12.75"/>
  <cols>
    <col min="1" max="1" width="4.625" style="0" customWidth="1"/>
    <col min="2" max="2" width="30.125" style="0" customWidth="1"/>
    <col min="3" max="5" width="11.00390625" style="0" customWidth="1"/>
    <col min="6" max="6" width="11.75390625" style="0" customWidth="1"/>
    <col min="7" max="8" width="11.00390625" style="0" customWidth="1"/>
    <col min="9" max="9" width="15.00390625" style="0" customWidth="1"/>
  </cols>
  <sheetData>
    <row r="1" spans="1:9" ht="16.5" thickBot="1">
      <c r="A1" s="36" t="s">
        <v>32</v>
      </c>
      <c r="B1" s="36"/>
      <c r="C1" s="36"/>
      <c r="D1" s="36"/>
      <c r="E1" s="36"/>
      <c r="F1" s="36"/>
      <c r="G1" s="36"/>
      <c r="H1" s="36"/>
      <c r="I1" s="36"/>
    </row>
    <row r="2" spans="1:9" ht="15.75" thickBot="1">
      <c r="A2" s="38" t="s">
        <v>12</v>
      </c>
      <c r="B2" s="5" t="s">
        <v>2</v>
      </c>
      <c r="C2" s="21">
        <v>2017</v>
      </c>
      <c r="D2" s="2">
        <v>2018</v>
      </c>
      <c r="E2" s="1">
        <v>2019</v>
      </c>
      <c r="F2" s="2">
        <v>2020</v>
      </c>
      <c r="G2" s="2">
        <v>2021</v>
      </c>
      <c r="H2" s="2">
        <v>2022</v>
      </c>
      <c r="I2" s="2">
        <v>2023</v>
      </c>
    </row>
    <row r="3" spans="1:9" ht="13.5" thickBot="1">
      <c r="A3" s="39"/>
      <c r="B3" s="9">
        <v>1</v>
      </c>
      <c r="C3" s="10">
        <v>2</v>
      </c>
      <c r="D3" s="20">
        <v>3</v>
      </c>
      <c r="E3" s="11">
        <v>4</v>
      </c>
      <c r="F3" s="10">
        <v>5</v>
      </c>
      <c r="G3" s="10">
        <v>6</v>
      </c>
      <c r="H3" s="10">
        <v>7</v>
      </c>
      <c r="I3" s="10">
        <v>8</v>
      </c>
    </row>
    <row r="4" spans="1:9" ht="33.75" customHeight="1">
      <c r="A4" s="7">
        <v>1</v>
      </c>
      <c r="B4" s="6" t="s">
        <v>3</v>
      </c>
      <c r="C4" s="15">
        <v>4017834</v>
      </c>
      <c r="D4" s="16">
        <v>4209012</v>
      </c>
      <c r="E4" s="17">
        <v>4637517</v>
      </c>
      <c r="F4" s="18">
        <v>4864121</v>
      </c>
      <c r="G4" s="23">
        <v>4947767</v>
      </c>
      <c r="H4" s="23">
        <f>5587529+33000</f>
        <v>5620529</v>
      </c>
      <c r="I4" s="23">
        <v>7154862</v>
      </c>
    </row>
    <row r="5" spans="1:9" ht="52.5" customHeight="1">
      <c r="A5" s="7">
        <v>2</v>
      </c>
      <c r="B5" s="6" t="s">
        <v>14</v>
      </c>
      <c r="C5" s="3">
        <v>3884120</v>
      </c>
      <c r="D5" s="8">
        <v>4703223</v>
      </c>
      <c r="E5" s="12">
        <v>4986334</v>
      </c>
      <c r="F5" s="22">
        <v>4979837</v>
      </c>
      <c r="G5" s="14">
        <v>4786789</v>
      </c>
      <c r="H5" s="14">
        <f>5762640+33000</f>
        <v>5795640</v>
      </c>
      <c r="I5" s="14">
        <v>7289186</v>
      </c>
    </row>
    <row r="6" spans="1:9" ht="25.5">
      <c r="A6" s="7">
        <v>3</v>
      </c>
      <c r="B6" s="6" t="s">
        <v>6</v>
      </c>
      <c r="C6" s="3">
        <v>4799922</v>
      </c>
      <c r="D6" s="8">
        <v>5640380</v>
      </c>
      <c r="E6" s="12">
        <v>5923601</v>
      </c>
      <c r="F6" s="22">
        <v>6196915</v>
      </c>
      <c r="G6" s="14">
        <v>6150144</v>
      </c>
      <c r="H6" s="14">
        <f>7622803+33000</f>
        <v>7655803</v>
      </c>
      <c r="I6" s="14">
        <v>9415972</v>
      </c>
    </row>
    <row r="7" spans="1:9" ht="25.5">
      <c r="A7" s="7">
        <v>4</v>
      </c>
      <c r="B7" s="6" t="s">
        <v>7</v>
      </c>
      <c r="C7" s="3">
        <v>5848590</v>
      </c>
      <c r="D7" s="8">
        <v>6782787</v>
      </c>
      <c r="E7" s="12">
        <v>7729341</v>
      </c>
      <c r="F7" s="22">
        <v>8318641</v>
      </c>
      <c r="G7" s="14">
        <v>8331123</v>
      </c>
      <c r="H7" s="14">
        <f>10366030+33000</f>
        <v>10399030</v>
      </c>
      <c r="I7" s="14">
        <v>13014587</v>
      </c>
    </row>
    <row r="8" spans="1:9" ht="24" customHeight="1">
      <c r="A8" s="7">
        <v>5</v>
      </c>
      <c r="B8" s="6" t="s">
        <v>15</v>
      </c>
      <c r="C8" s="3">
        <v>2727120</v>
      </c>
      <c r="D8" s="8">
        <v>3021275</v>
      </c>
      <c r="E8" s="12">
        <v>3512484</v>
      </c>
      <c r="F8" s="22">
        <v>3996536</v>
      </c>
      <c r="G8" s="14">
        <v>3881460</v>
      </c>
      <c r="H8" s="14">
        <f>4935839+33000</f>
        <v>4968839</v>
      </c>
      <c r="I8" s="14">
        <v>6941996</v>
      </c>
    </row>
    <row r="9" spans="1:9" ht="25.5">
      <c r="A9" s="7">
        <v>6</v>
      </c>
      <c r="B9" s="6" t="s">
        <v>4</v>
      </c>
      <c r="C9" s="3">
        <v>2639410</v>
      </c>
      <c r="D9" s="8">
        <v>2860271</v>
      </c>
      <c r="E9" s="12">
        <v>3496422</v>
      </c>
      <c r="F9" s="22">
        <v>3561655</v>
      </c>
      <c r="G9" s="14">
        <v>3793646</v>
      </c>
      <c r="H9" s="14">
        <f>4292746+45000</f>
        <v>4337746</v>
      </c>
      <c r="I9" s="14">
        <v>6019224</v>
      </c>
    </row>
    <row r="10" spans="1:9" ht="25.5">
      <c r="A10" s="7">
        <v>7</v>
      </c>
      <c r="B10" s="6" t="s">
        <v>16</v>
      </c>
      <c r="C10" s="3">
        <v>1077019</v>
      </c>
      <c r="D10" s="8">
        <v>1320533</v>
      </c>
      <c r="E10" s="12">
        <v>1425150</v>
      </c>
      <c r="F10" s="22">
        <v>1649067</v>
      </c>
      <c r="G10" s="14">
        <v>1585533</v>
      </c>
      <c r="H10" s="14">
        <f>1933189+28000</f>
        <v>1961189</v>
      </c>
      <c r="I10" s="14">
        <v>2495186</v>
      </c>
    </row>
    <row r="11" spans="1:9" ht="25.5">
      <c r="A11" s="7">
        <v>8</v>
      </c>
      <c r="B11" s="6" t="s">
        <v>29</v>
      </c>
      <c r="C11" s="3">
        <v>1387930</v>
      </c>
      <c r="D11" s="8">
        <v>1656017</v>
      </c>
      <c r="E11" s="12">
        <v>1660195</v>
      </c>
      <c r="F11" s="22">
        <v>1857697</v>
      </c>
      <c r="G11" s="14">
        <v>2235469</v>
      </c>
      <c r="H11" s="14">
        <f>2585038+28000</f>
        <v>2613038</v>
      </c>
      <c r="I11" s="14">
        <v>4272001</v>
      </c>
    </row>
    <row r="12" spans="1:9" ht="27" customHeight="1">
      <c r="A12" s="7">
        <v>9</v>
      </c>
      <c r="B12" s="6" t="s">
        <v>5</v>
      </c>
      <c r="C12" s="3">
        <v>10214149</v>
      </c>
      <c r="D12" s="8">
        <v>10918657</v>
      </c>
      <c r="E12" s="12">
        <v>11600320</v>
      </c>
      <c r="F12" s="22">
        <v>12247576</v>
      </c>
      <c r="G12" s="14">
        <v>12495357</v>
      </c>
      <c r="H12" s="14">
        <f>15016057</f>
        <v>15016057</v>
      </c>
      <c r="I12" s="14">
        <v>18411041</v>
      </c>
    </row>
    <row r="13" spans="1:9" ht="27" customHeight="1">
      <c r="A13" s="7">
        <v>10</v>
      </c>
      <c r="B13" s="6" t="s">
        <v>8</v>
      </c>
      <c r="C13" s="3">
        <v>3822700</v>
      </c>
      <c r="D13" s="8">
        <v>4002442</v>
      </c>
      <c r="E13" s="12">
        <v>4045373</v>
      </c>
      <c r="F13" s="22">
        <v>3857963</v>
      </c>
      <c r="G13" s="14">
        <v>4462986</v>
      </c>
      <c r="H13" s="14">
        <f>5345916+68000</f>
        <v>5413916</v>
      </c>
      <c r="I13" s="24">
        <f>6242757+150538.86</f>
        <v>6393295.86</v>
      </c>
    </row>
    <row r="14" spans="1:9" ht="14.25">
      <c r="A14" s="7">
        <v>11</v>
      </c>
      <c r="B14" s="6" t="s">
        <v>11</v>
      </c>
      <c r="C14" s="3">
        <v>2741970</v>
      </c>
      <c r="D14" s="8">
        <v>3803737</v>
      </c>
      <c r="E14" s="12">
        <v>3109338</v>
      </c>
      <c r="F14" s="22">
        <v>3456557</v>
      </c>
      <c r="G14" s="14">
        <v>3192639</v>
      </c>
      <c r="H14" s="14">
        <f>4281766+10200+33000</f>
        <v>4324966</v>
      </c>
      <c r="I14" s="14">
        <v>5098403</v>
      </c>
    </row>
    <row r="15" spans="1:9" ht="37.5">
      <c r="A15" s="7">
        <v>12</v>
      </c>
      <c r="B15" s="6" t="s">
        <v>17</v>
      </c>
      <c r="C15" s="3">
        <v>2784861</v>
      </c>
      <c r="D15" s="8">
        <v>3416038</v>
      </c>
      <c r="E15" s="12">
        <v>3244416</v>
      </c>
      <c r="F15" s="22">
        <v>3810842</v>
      </c>
      <c r="G15" s="14">
        <v>3636905</v>
      </c>
      <c r="H15" s="14">
        <f>4213774</f>
        <v>4213774</v>
      </c>
      <c r="I15" s="14">
        <v>6105120</v>
      </c>
    </row>
    <row r="16" spans="1:9" ht="25.5" customHeight="1">
      <c r="A16" s="7">
        <v>13</v>
      </c>
      <c r="B16" s="6" t="s">
        <v>21</v>
      </c>
      <c r="C16" s="3">
        <v>6578412</v>
      </c>
      <c r="D16" s="8">
        <v>8224831</v>
      </c>
      <c r="E16" s="12">
        <v>7974474</v>
      </c>
      <c r="F16" s="22">
        <v>8421875</v>
      </c>
      <c r="G16" s="14">
        <f>8193867+20000+707000</f>
        <v>8920867</v>
      </c>
      <c r="H16" s="14">
        <f>9495327+20000+150000+700000+33000</f>
        <v>10398327</v>
      </c>
      <c r="I16" s="14">
        <f>11843506+20000</f>
        <v>11863506</v>
      </c>
    </row>
    <row r="17" spans="1:9" ht="21" customHeight="1">
      <c r="A17" s="7">
        <v>14</v>
      </c>
      <c r="B17" s="6" t="s">
        <v>0</v>
      </c>
      <c r="C17" s="3">
        <v>11347038</v>
      </c>
      <c r="D17" s="8">
        <v>13942665</v>
      </c>
      <c r="E17" s="12">
        <v>16886215</v>
      </c>
      <c r="F17" s="22">
        <v>15138255</v>
      </c>
      <c r="G17" s="14">
        <v>15470984</v>
      </c>
      <c r="H17" s="14">
        <f>16839898</f>
        <v>16839898</v>
      </c>
      <c r="I17" s="14">
        <v>20723886</v>
      </c>
    </row>
    <row r="18" spans="1:9" ht="14.25">
      <c r="A18" s="7">
        <v>15</v>
      </c>
      <c r="B18" s="6" t="s">
        <v>1</v>
      </c>
      <c r="C18" s="3">
        <v>20904070</v>
      </c>
      <c r="D18" s="8">
        <v>23041384</v>
      </c>
      <c r="E18" s="12">
        <v>24395183</v>
      </c>
      <c r="F18" s="22">
        <v>25539064</v>
      </c>
      <c r="G18" s="14">
        <v>24768750</v>
      </c>
      <c r="H18" s="14">
        <f>28903149+64000</f>
        <v>28967149</v>
      </c>
      <c r="I18" s="14">
        <v>35782302</v>
      </c>
    </row>
    <row r="19" spans="1:9" ht="24" customHeight="1">
      <c r="A19" s="7">
        <v>16</v>
      </c>
      <c r="B19" s="6" t="s">
        <v>18</v>
      </c>
      <c r="C19" s="3">
        <v>2337748</v>
      </c>
      <c r="D19" s="8">
        <v>2714006</v>
      </c>
      <c r="E19" s="12">
        <v>2987050</v>
      </c>
      <c r="F19" s="22">
        <v>3399257</v>
      </c>
      <c r="G19" s="14">
        <v>3084975</v>
      </c>
      <c r="H19" s="14">
        <f>3496017</f>
        <v>3496017</v>
      </c>
      <c r="I19" s="14">
        <v>4336723</v>
      </c>
    </row>
    <row r="20" spans="1:9" ht="25.5">
      <c r="A20" s="7">
        <v>17</v>
      </c>
      <c r="B20" s="6" t="s">
        <v>19</v>
      </c>
      <c r="C20" s="3">
        <v>13584880</v>
      </c>
      <c r="D20" s="8">
        <v>14832420</v>
      </c>
      <c r="E20" s="12">
        <v>16361132</v>
      </c>
      <c r="F20" s="22">
        <v>17439207</v>
      </c>
      <c r="G20" s="14">
        <v>18135169</v>
      </c>
      <c r="H20" s="14">
        <f>19906813+75000</f>
        <v>19981813</v>
      </c>
      <c r="I20" s="14">
        <v>24171823</v>
      </c>
    </row>
    <row r="21" spans="1:9" ht="38.25">
      <c r="A21" s="7">
        <v>18</v>
      </c>
      <c r="B21" s="6" t="s">
        <v>9</v>
      </c>
      <c r="C21" s="3">
        <v>3244680</v>
      </c>
      <c r="D21" s="8">
        <v>2913669</v>
      </c>
      <c r="E21" s="12">
        <v>3016803</v>
      </c>
      <c r="F21" s="22">
        <v>3398187</v>
      </c>
      <c r="G21" s="14">
        <f>3281296+250000</f>
        <v>3531296</v>
      </c>
      <c r="H21" s="14">
        <f>3460405</f>
        <v>3460405</v>
      </c>
      <c r="I21" s="14">
        <v>3851151</v>
      </c>
    </row>
    <row r="22" spans="1:9" ht="25.5">
      <c r="A22" s="7">
        <v>19</v>
      </c>
      <c r="B22" s="6" t="s">
        <v>27</v>
      </c>
      <c r="C22" s="3">
        <v>1786630</v>
      </c>
      <c r="D22" s="8">
        <v>1932414</v>
      </c>
      <c r="E22" s="12">
        <v>2231867</v>
      </c>
      <c r="F22" s="22">
        <v>1825725</v>
      </c>
      <c r="G22" s="14">
        <v>1933329</v>
      </c>
      <c r="H22" s="14">
        <v>2451462</v>
      </c>
      <c r="I22" s="14">
        <v>2971965</v>
      </c>
    </row>
    <row r="23" spans="1:9" ht="25.5">
      <c r="A23" s="7">
        <v>20</v>
      </c>
      <c r="B23" s="6" t="s">
        <v>24</v>
      </c>
      <c r="C23" s="3">
        <v>1037373</v>
      </c>
      <c r="D23" s="8">
        <v>1101549</v>
      </c>
      <c r="E23" s="12">
        <v>1210564</v>
      </c>
      <c r="F23" s="22">
        <v>1217206</v>
      </c>
      <c r="G23" s="14">
        <f>1141076+292508</f>
        <v>1433584</v>
      </c>
      <c r="H23" s="14">
        <f>1772569+28000</f>
        <v>1800569</v>
      </c>
      <c r="I23" s="14">
        <v>2282833</v>
      </c>
    </row>
    <row r="24" spans="1:9" ht="38.25">
      <c r="A24" s="7">
        <v>21</v>
      </c>
      <c r="B24" s="6" t="s">
        <v>10</v>
      </c>
      <c r="C24" s="3">
        <v>651744</v>
      </c>
      <c r="D24" s="8">
        <v>709323</v>
      </c>
      <c r="E24" s="12">
        <v>756373</v>
      </c>
      <c r="F24" s="22">
        <v>1341797</v>
      </c>
      <c r="G24" s="14">
        <v>1982812</v>
      </c>
      <c r="H24" s="14">
        <f>1810986+33000</f>
        <v>1843986</v>
      </c>
      <c r="I24" s="14">
        <v>2685500</v>
      </c>
    </row>
    <row r="25" spans="1:9" ht="38.25">
      <c r="A25" s="7">
        <v>22</v>
      </c>
      <c r="B25" s="6" t="s">
        <v>28</v>
      </c>
      <c r="C25" s="3">
        <v>1060000</v>
      </c>
      <c r="D25" s="8">
        <v>1128555</v>
      </c>
      <c r="E25" s="12">
        <v>1128555</v>
      </c>
      <c r="F25" s="22">
        <v>1274348</v>
      </c>
      <c r="G25" s="14">
        <v>1293293</v>
      </c>
      <c r="H25" s="14">
        <v>1977672</v>
      </c>
      <c r="I25" s="14">
        <f>507970+1844198</f>
        <v>2352168</v>
      </c>
    </row>
    <row r="26" spans="1:9" ht="25.5" customHeight="1">
      <c r="A26" s="7">
        <v>23</v>
      </c>
      <c r="B26" s="6" t="s">
        <v>20</v>
      </c>
      <c r="C26" s="3">
        <v>0</v>
      </c>
      <c r="D26" s="8">
        <v>1673526</v>
      </c>
      <c r="E26" s="12">
        <v>2241829</v>
      </c>
      <c r="F26" s="25">
        <v>2637443.96</v>
      </c>
      <c r="G26" s="14">
        <v>2795078</v>
      </c>
      <c r="H26" s="14">
        <f>3307426</f>
        <v>3307426</v>
      </c>
      <c r="I26" s="24">
        <v>6316441.03</v>
      </c>
    </row>
    <row r="27" spans="1:9" ht="26.25" thickBot="1">
      <c r="A27" s="26">
        <v>24</v>
      </c>
      <c r="B27" s="27" t="s">
        <v>30</v>
      </c>
      <c r="C27" s="28"/>
      <c r="D27" s="29"/>
      <c r="E27" s="30"/>
      <c r="F27" s="31"/>
      <c r="G27" s="32"/>
      <c r="H27" s="32"/>
      <c r="I27" s="32">
        <v>724284</v>
      </c>
    </row>
    <row r="28" spans="1:9" ht="25.5" customHeight="1" thickBot="1">
      <c r="A28" s="40" t="s">
        <v>13</v>
      </c>
      <c r="B28" s="41"/>
      <c r="C28" s="4">
        <f aca="true" t="shared" si="0" ref="C28:H28">SUM(C4:C26)</f>
        <v>108478200</v>
      </c>
      <c r="D28" s="4">
        <f t="shared" si="0"/>
        <v>124548714</v>
      </c>
      <c r="E28" s="13">
        <f t="shared" si="0"/>
        <v>134560536</v>
      </c>
      <c r="F28" s="4">
        <f t="shared" si="0"/>
        <v>140429771.96</v>
      </c>
      <c r="G28" s="19">
        <f t="shared" si="0"/>
        <v>142849955</v>
      </c>
      <c r="H28" s="19">
        <f t="shared" si="0"/>
        <v>166845251</v>
      </c>
      <c r="I28" s="33">
        <f>SUM(I4:I27)</f>
        <v>210673455.89000002</v>
      </c>
    </row>
    <row r="29" ht="12.75" customHeight="1"/>
    <row r="30" spans="2:8" ht="87" customHeight="1">
      <c r="B30" s="34" t="s">
        <v>22</v>
      </c>
      <c r="C30" s="34"/>
      <c r="D30" s="34"/>
      <c r="E30" s="34"/>
      <c r="F30" s="34"/>
      <c r="G30" s="34"/>
      <c r="H30" s="34"/>
    </row>
    <row r="31" spans="2:8" ht="195.75" customHeight="1">
      <c r="B31" s="37" t="s">
        <v>25</v>
      </c>
      <c r="C31" s="37"/>
      <c r="D31" s="37"/>
      <c r="E31" s="37"/>
      <c r="F31" s="37"/>
      <c r="G31" s="37"/>
      <c r="H31" s="37"/>
    </row>
    <row r="32" spans="2:8" ht="111" customHeight="1">
      <c r="B32" s="34" t="s">
        <v>23</v>
      </c>
      <c r="C32" s="35"/>
      <c r="D32" s="35"/>
      <c r="E32" s="35"/>
      <c r="F32" s="35"/>
      <c r="G32" s="35"/>
      <c r="H32" s="35"/>
    </row>
    <row r="33" spans="2:8" ht="93.75" customHeight="1">
      <c r="B33" s="34" t="s">
        <v>26</v>
      </c>
      <c r="C33" s="34"/>
      <c r="D33" s="34"/>
      <c r="E33" s="34"/>
      <c r="F33" s="34"/>
      <c r="G33" s="34"/>
      <c r="H33" s="34"/>
    </row>
    <row r="35" spans="2:8" ht="76.5" customHeight="1">
      <c r="B35" s="34" t="s">
        <v>31</v>
      </c>
      <c r="C35" s="34"/>
      <c r="D35" s="34"/>
      <c r="E35" s="34"/>
      <c r="F35" s="34"/>
      <c r="G35" s="34"/>
      <c r="H35" s="34"/>
    </row>
  </sheetData>
  <sheetProtection/>
  <mergeCells count="8">
    <mergeCell ref="B32:H32"/>
    <mergeCell ref="B33:H33"/>
    <mergeCell ref="B35:H35"/>
    <mergeCell ref="A1:I1"/>
    <mergeCell ref="B31:H31"/>
    <mergeCell ref="B30:H30"/>
    <mergeCell ref="A2:A3"/>
    <mergeCell ref="A28:B28"/>
  </mergeCells>
  <printOptions/>
  <pageMargins left="0.7" right="0.7" top="0.75" bottom="0.75" header="0.3" footer="0.3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zmie</dc:creator>
  <cp:keywords/>
  <dc:description/>
  <cp:lastModifiedBy>Konop, Elżbieta</cp:lastModifiedBy>
  <cp:lastPrinted>2023-03-02T13:08:47Z</cp:lastPrinted>
  <dcterms:created xsi:type="dcterms:W3CDTF">2004-05-11T09:04:01Z</dcterms:created>
  <dcterms:modified xsi:type="dcterms:W3CDTF">2024-03-19T08:54:42Z</dcterms:modified>
  <cp:category/>
  <cp:version/>
  <cp:contentType/>
  <cp:contentStatus/>
</cp:coreProperties>
</file>